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frontiere-my.sharepoint.com/personal/jhuffa_unitedforliteracy_ca/Documents/Desktop/UFL_NewWebsite/2023/Content/Financial Literacy Resources_2023/Grade 11/"/>
    </mc:Choice>
  </mc:AlternateContent>
  <xr:revisionPtr revIDLastSave="0" documentId="8_{F909BCA7-0036-4F1D-B188-3C14BFA2B43C}" xr6:coauthVersionLast="47" xr6:coauthVersionMax="47" xr10:uidLastSave="{00000000-0000-0000-0000-000000000000}"/>
  <bookViews>
    <workbookView xWindow="768" yWindow="768" windowWidth="17436" windowHeight="11976" xr2:uid="{8048D819-F33C-4845-BD89-9F25B45F9A32}"/>
  </bookViews>
  <sheets>
    <sheet name="Taxable vs TFSA" sheetId="1" r:id="rId1"/>
    <sheet name="Assignment Calculator" sheetId="3" r:id="rId2"/>
    <sheet name="Google Sheet Link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F21" i="3" l="1"/>
  <c r="F22" i="3" s="1"/>
  <c r="F23" i="3" s="1"/>
  <c r="F24" i="3" s="1"/>
  <c r="F25" i="3" s="1"/>
  <c r="G21" i="3"/>
  <c r="G22" i="3" s="1"/>
  <c r="G23" i="3" s="1"/>
  <c r="G24" i="3" s="1"/>
  <c r="G25" i="3" s="1"/>
  <c r="H21" i="3"/>
  <c r="H22" i="3" s="1"/>
  <c r="H23" i="3" s="1"/>
  <c r="H24" i="3" s="1"/>
  <c r="H25" i="3" s="1"/>
  <c r="I21" i="3"/>
  <c r="I22" i="3" s="1"/>
  <c r="I23" i="3" s="1"/>
  <c r="I24" i="3" s="1"/>
  <c r="I25" i="3" s="1"/>
  <c r="J21" i="3"/>
  <c r="J22" i="3" s="1"/>
  <c r="J23" i="3" s="1"/>
  <c r="J24" i="3" s="1"/>
  <c r="J25" i="3" s="1"/>
  <c r="K21" i="3"/>
  <c r="K22" i="3" s="1"/>
  <c r="K23" i="3" s="1"/>
  <c r="K24" i="3" s="1"/>
  <c r="K25" i="3" s="1"/>
  <c r="L21" i="3"/>
  <c r="L22" i="3" s="1"/>
  <c r="L23" i="3" s="1"/>
  <c r="L24" i="3" s="1"/>
  <c r="L25" i="3" s="1"/>
  <c r="M21" i="3"/>
  <c r="M22" i="3" s="1"/>
  <c r="M23" i="3" s="1"/>
  <c r="M24" i="3" s="1"/>
  <c r="M25" i="3" s="1"/>
  <c r="N21" i="3"/>
  <c r="N22" i="3" s="1"/>
  <c r="N23" i="3" s="1"/>
  <c r="N24" i="3" s="1"/>
  <c r="N25" i="3" s="1"/>
  <c r="E21" i="3"/>
  <c r="E22" i="3" s="1"/>
  <c r="E23" i="3" s="1"/>
  <c r="E24" i="3" s="1"/>
  <c r="E25" i="3" s="1"/>
  <c r="F12" i="3"/>
  <c r="F13" i="3" s="1"/>
  <c r="F14" i="3" s="1"/>
  <c r="F15" i="3" s="1"/>
  <c r="F16" i="3" s="1"/>
  <c r="G12" i="3"/>
  <c r="G13" i="3" s="1"/>
  <c r="H12" i="3"/>
  <c r="H13" i="3" s="1"/>
  <c r="H14" i="3" s="1"/>
  <c r="H15" i="3" s="1"/>
  <c r="H16" i="3" s="1"/>
  <c r="I12" i="3"/>
  <c r="I13" i="3" s="1"/>
  <c r="I14" i="3" s="1"/>
  <c r="I15" i="3" s="1"/>
  <c r="I16" i="3" s="1"/>
  <c r="J12" i="3"/>
  <c r="J13" i="3" s="1"/>
  <c r="J14" i="3" s="1"/>
  <c r="J15" i="3" s="1"/>
  <c r="J16" i="3" s="1"/>
  <c r="K12" i="3"/>
  <c r="K13" i="3" s="1"/>
  <c r="K14" i="3" s="1"/>
  <c r="K15" i="3" s="1"/>
  <c r="K16" i="3" s="1"/>
  <c r="L12" i="3"/>
  <c r="L13" i="3" s="1"/>
  <c r="L14" i="3" s="1"/>
  <c r="L15" i="3" s="1"/>
  <c r="L16" i="3" s="1"/>
  <c r="M12" i="3"/>
  <c r="M13" i="3" s="1"/>
  <c r="M14" i="3" s="1"/>
  <c r="M15" i="3" s="1"/>
  <c r="M16" i="3" s="1"/>
  <c r="N12" i="3"/>
  <c r="N13" i="3" s="1"/>
  <c r="N14" i="3" s="1"/>
  <c r="N15" i="3" s="1"/>
  <c r="N16" i="3" s="1"/>
  <c r="E13" i="3"/>
  <c r="E14" i="3" l="1"/>
  <c r="E15" i="3" s="1"/>
  <c r="E16" i="3" s="1"/>
  <c r="C15" i="1" l="1"/>
  <c r="F15" i="1"/>
  <c r="G15" i="1" s="1"/>
  <c r="G14" i="3" l="1"/>
  <c r="G15" i="3" s="1"/>
  <c r="G16" i="3" s="1"/>
  <c r="I26" i="3"/>
  <c r="K26" i="3"/>
  <c r="J26" i="3"/>
  <c r="G26" i="3"/>
  <c r="N26" i="3"/>
  <c r="F26" i="3"/>
  <c r="M26" i="3"/>
  <c r="L26" i="3"/>
  <c r="M17" i="3"/>
  <c r="I17" i="3"/>
  <c r="L17" i="3"/>
  <c r="K17" i="3"/>
  <c r="J17" i="3"/>
  <c r="H17" i="3"/>
  <c r="N17" i="3"/>
  <c r="F17" i="3"/>
  <c r="D15" i="1"/>
  <c r="B16" i="1" s="1"/>
  <c r="H15" i="1"/>
  <c r="F16" i="1" s="1"/>
  <c r="G17" i="3" l="1"/>
  <c r="E17" i="3"/>
  <c r="H26" i="3"/>
  <c r="G16" i="1"/>
  <c r="H16" i="1" s="1"/>
  <c r="F17" i="1" s="1"/>
  <c r="C16" i="1"/>
  <c r="E18" i="3" l="1"/>
  <c r="D16" i="1"/>
  <c r="B17" i="1" s="1"/>
  <c r="C17" i="1" s="1"/>
  <c r="D17" i="1" s="1"/>
  <c r="B18" i="1" s="1"/>
  <c r="C18" i="1" s="1"/>
  <c r="G17" i="1"/>
  <c r="H17" i="1" s="1"/>
  <c r="F18" i="1" s="1"/>
  <c r="E26" i="3" l="1"/>
  <c r="E27" i="3" s="1"/>
  <c r="C19" i="1"/>
  <c r="C20" i="1" s="1"/>
  <c r="G18" i="1"/>
  <c r="G19" i="1" s="1"/>
  <c r="D18" i="1"/>
  <c r="C21" i="1" l="1"/>
  <c r="B24" i="1" s="1"/>
  <c r="C24" i="1" s="1"/>
  <c r="H18" i="1"/>
  <c r="G21" i="1" s="1"/>
  <c r="F24" i="1" s="1"/>
  <c r="D24" i="1" l="1"/>
  <c r="B25" i="1" s="1"/>
  <c r="C25" i="1" l="1"/>
  <c r="D25" i="1" l="1"/>
  <c r="B26" i="1" s="1"/>
  <c r="C26" i="1" s="1"/>
  <c r="D26" i="1" s="1"/>
  <c r="B27" i="1" l="1"/>
  <c r="C27" i="1" s="1"/>
  <c r="C28" i="1" s="1"/>
  <c r="C29" i="1" s="1"/>
  <c r="D27" i="1" l="1"/>
  <c r="C30" i="1" s="1"/>
  <c r="G24" i="1"/>
  <c r="H24" i="1" l="1"/>
  <c r="F25" i="1" s="1"/>
  <c r="G25" i="1" s="1"/>
  <c r="H25" i="1" l="1"/>
  <c r="F26" i="1" s="1"/>
  <c r="G26" i="1" s="1"/>
  <c r="H26" i="1" l="1"/>
  <c r="F27" i="1" s="1"/>
  <c r="G27" i="1" l="1"/>
  <c r="G28" i="1" s="1"/>
  <c r="H27" i="1" l="1"/>
  <c r="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tc={6B0BCC9C-66CD-468B-BDAF-311FB57B1489}</author>
  </authors>
  <commentList>
    <comment ref="B7" authorId="0" shapeId="0" xr:uid="{6B0BCC9C-66CD-468B-BDAF-311FB57B1489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Drop-down items are hidden in column N</t>
      </text>
    </comment>
  </commentList>
</comments>
</file>

<file path=xl/sharedStrings.xml><?xml version="1.0" encoding="utf-8"?>
<sst xmlns="http://schemas.openxmlformats.org/spreadsheetml/2006/main" count="104" uniqueCount="56">
  <si>
    <t>TFSA Income Calculator</t>
  </si>
  <si>
    <t>*Assumes all income is reinvested</t>
  </si>
  <si>
    <t>Tax Rate</t>
  </si>
  <si>
    <t>Drop Down Menu</t>
  </si>
  <si>
    <t>Interest (For GICs, Bonds, REITs)</t>
  </si>
  <si>
    <t>Interest</t>
  </si>
  <si>
    <t>Dividends (For common stocks)</t>
  </si>
  <si>
    <t>Dividends</t>
  </si>
  <si>
    <t>Let's get started! Does your investment have dividends or interest?</t>
  </si>
  <si>
    <t>Interest Rates</t>
  </si>
  <si>
    <t>Not in a TFSA (Taxable)</t>
  </si>
  <si>
    <t>In a TFSA (Non-Taxable)</t>
  </si>
  <si>
    <t>Year/Quarter</t>
  </si>
  <si>
    <t>Principal</t>
  </si>
  <si>
    <t>Income</t>
  </si>
  <si>
    <t>Total</t>
  </si>
  <si>
    <t>Year 1</t>
  </si>
  <si>
    <t>Year 1 Quarter 1</t>
  </si>
  <si>
    <t>Year 1 Quarter 2</t>
  </si>
  <si>
    <t>Year 1 Quarter 3</t>
  </si>
  <si>
    <t>Year 1 Quarter 4</t>
  </si>
  <si>
    <t>Total Income (from investments)</t>
  </si>
  <si>
    <t>Tax on income</t>
  </si>
  <si>
    <r>
      <t>After Tax Total (Total Income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Arial"/>
        <family val="2"/>
      </rPr>
      <t>Tax)</t>
    </r>
  </si>
  <si>
    <t>Year 2</t>
  </si>
  <si>
    <t>Year 2 Quarter 1</t>
  </si>
  <si>
    <t>Year 2 Quarter 2</t>
  </si>
  <si>
    <t>Year 2 Quarter 3</t>
  </si>
  <si>
    <t>Year 2 Quarter 4</t>
  </si>
  <si>
    <t xml:space="preserve">Total Income </t>
  </si>
  <si>
    <t>Income Tax</t>
  </si>
  <si>
    <t>Investment Number</t>
  </si>
  <si>
    <t>Asset Type</t>
  </si>
  <si>
    <t>Stock/GIC/Bond</t>
  </si>
  <si>
    <t>Select</t>
  </si>
  <si>
    <t>Investment (Type)</t>
  </si>
  <si>
    <t>Dividend</t>
  </si>
  <si>
    <t>Duration (Years)</t>
  </si>
  <si>
    <t>Interest/Dividend Rate</t>
  </si>
  <si>
    <t>Taxable</t>
  </si>
  <si>
    <t>Duration      (Years)</t>
  </si>
  <si>
    <t>Annual Income</t>
  </si>
  <si>
    <t>Year 1 Income</t>
  </si>
  <si>
    <t>Year 2 Income</t>
  </si>
  <si>
    <t>Year 3 Income</t>
  </si>
  <si>
    <t>Year 4 Income</t>
  </si>
  <si>
    <t>Year 5 Income</t>
  </si>
  <si>
    <t>Income per Investment</t>
  </si>
  <si>
    <t>Total Income</t>
  </si>
  <si>
    <t>TFSA</t>
  </si>
  <si>
    <t>Investment   (Type)</t>
  </si>
  <si>
    <t>GIC</t>
  </si>
  <si>
    <t>Bond</t>
  </si>
  <si>
    <t>Stock</t>
  </si>
  <si>
    <t>For a Google Sheet version, please download at:</t>
  </si>
  <si>
    <t>https://docs.google.com/spreadsheets/d/15ULlNRZucX8q1rOMv95qk__FYZJEIMs6/copy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</si>
</sst>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0" fontId="2" fillId="0" borderId="0" xfId="0" applyNumberFormat="1" applyFont="1"/>
    <xf numFmtId="0" fontId="5" fillId="0" borderId="0" xfId="0" applyFont="1" applyAlignment="1">
      <alignment horizontal="center" vertical="center" textRotation="90"/>
    </xf>
    <xf numFmtId="0" fontId="7" fillId="0" borderId="0" xfId="0" applyFont="1"/>
    <xf numFmtId="164" fontId="2" fillId="0" borderId="0" xfId="0" applyNumberFormat="1" applyFont="1" applyAlignment="1">
      <alignment horizontal="left"/>
    </xf>
    <xf numFmtId="0" fontId="8" fillId="0" borderId="0" xfId="0" applyFont="1"/>
    <xf numFmtId="0" fontId="2" fillId="0" borderId="2" xfId="0" applyFont="1" applyBorder="1"/>
    <xf numFmtId="0" fontId="3" fillId="0" borderId="2" xfId="0" applyFont="1" applyBorder="1"/>
    <xf numFmtId="0" fontId="2" fillId="6" borderId="2" xfId="0" applyFont="1" applyFill="1" applyBorder="1"/>
    <xf numFmtId="0" fontId="3" fillId="6" borderId="2" xfId="0" applyFont="1" applyFill="1" applyBorder="1"/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164" fontId="3" fillId="0" borderId="3" xfId="0" applyNumberFormat="1" applyFont="1" applyBorder="1"/>
    <xf numFmtId="0" fontId="2" fillId="0" borderId="10" xfId="0" applyFont="1" applyBorder="1"/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7" xfId="0" applyNumberFormat="1" applyFont="1" applyBorder="1"/>
    <xf numFmtId="164" fontId="3" fillId="0" borderId="7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3" fillId="6" borderId="0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6" borderId="3" xfId="1" applyNumberFormat="1" applyFont="1" applyFill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7" xfId="0" applyFont="1" applyBorder="1"/>
    <xf numFmtId="164" fontId="2" fillId="3" borderId="0" xfId="1" applyNumberFormat="1" applyFont="1" applyFill="1" applyBorder="1" applyAlignment="1">
      <alignment horizontal="right"/>
    </xf>
    <xf numFmtId="164" fontId="2" fillId="0" borderId="5" xfId="0" applyNumberFormat="1" applyFont="1" applyBorder="1"/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3" borderId="7" xfId="0" applyFont="1" applyFill="1" applyBorder="1"/>
    <xf numFmtId="0" fontId="3" fillId="6" borderId="7" xfId="0" applyFont="1" applyFill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6" borderId="10" xfId="0" applyFont="1" applyFill="1" applyBorder="1" applyAlignment="1">
      <alignment wrapText="1"/>
    </xf>
    <xf numFmtId="164" fontId="2" fillId="9" borderId="7" xfId="1" applyNumberFormat="1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3" fillId="10" borderId="18" xfId="0" applyFont="1" applyFill="1" applyBorder="1" applyAlignment="1">
      <alignment horizontal="center" vertical="center"/>
    </xf>
    <xf numFmtId="0" fontId="6" fillId="4" borderId="18" xfId="0" applyFont="1" applyFill="1" applyBorder="1"/>
    <xf numFmtId="0" fontId="6" fillId="4" borderId="19" xfId="0" applyFont="1" applyFill="1" applyBorder="1"/>
    <xf numFmtId="164" fontId="2" fillId="0" borderId="16" xfId="0" applyNumberFormat="1" applyFont="1" applyBorder="1"/>
    <xf numFmtId="164" fontId="2" fillId="7" borderId="16" xfId="0" applyNumberFormat="1" applyFont="1" applyFill="1" applyBorder="1"/>
    <xf numFmtId="0" fontId="2" fillId="0" borderId="1" xfId="0" applyFont="1" applyBorder="1"/>
    <xf numFmtId="0" fontId="3" fillId="6" borderId="22" xfId="0" applyFont="1" applyFill="1" applyBorder="1" applyAlignment="1">
      <alignment horizontal="center"/>
    </xf>
    <xf numFmtId="164" fontId="3" fillId="6" borderId="23" xfId="0" applyNumberFormat="1" applyFont="1" applyFill="1" applyBorder="1"/>
    <xf numFmtId="164" fontId="2" fillId="0" borderId="1" xfId="0" applyNumberFormat="1" applyFont="1" applyBorder="1"/>
    <xf numFmtId="164" fontId="2" fillId="0" borderId="24" xfId="0" applyNumberFormat="1" applyFont="1" applyBorder="1"/>
    <xf numFmtId="0" fontId="3" fillId="5" borderId="18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vertical="center"/>
    </xf>
    <xf numFmtId="0" fontId="2" fillId="5" borderId="18" xfId="0" applyFont="1" applyFill="1" applyBorder="1"/>
    <xf numFmtId="0" fontId="2" fillId="5" borderId="19" xfId="0" applyFont="1" applyFill="1" applyBorder="1"/>
    <xf numFmtId="0" fontId="2" fillId="7" borderId="0" xfId="0" applyFont="1" applyFill="1"/>
    <xf numFmtId="164" fontId="2" fillId="7" borderId="0" xfId="0" applyNumberFormat="1" applyFont="1" applyFill="1"/>
    <xf numFmtId="0" fontId="2" fillId="0" borderId="24" xfId="0" applyFont="1" applyBorder="1"/>
    <xf numFmtId="164" fontId="11" fillId="0" borderId="16" xfId="0" applyNumberFormat="1" applyFont="1" applyBorder="1"/>
    <xf numFmtId="9" fontId="10" fillId="2" borderId="6" xfId="2" applyFont="1" applyFill="1" applyBorder="1" applyAlignment="1" applyProtection="1">
      <alignment horizontal="center"/>
      <protection locked="0"/>
    </xf>
    <xf numFmtId="9" fontId="10" fillId="2" borderId="8" xfId="2" applyFont="1" applyFill="1" applyBorder="1" applyAlignment="1" applyProtection="1">
      <alignment horizontal="center"/>
      <protection locked="0"/>
    </xf>
    <xf numFmtId="9" fontId="10" fillId="2" borderId="9" xfId="2" applyFont="1" applyFill="1" applyBorder="1" applyAlignment="1" applyProtection="1">
      <alignment horizontal="center"/>
      <protection locked="0"/>
    </xf>
    <xf numFmtId="164" fontId="2" fillId="9" borderId="7" xfId="1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Protection="1">
      <protection locked="0"/>
    </xf>
    <xf numFmtId="10" fontId="2" fillId="8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0" fontId="3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13" fillId="0" borderId="0" xfId="3" applyFont="1" applyAlignment="1">
      <alignment vertical="center"/>
    </xf>
    <xf numFmtId="0" fontId="3" fillId="5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/>
    </xf>
    <xf numFmtId="0" fontId="6" fillId="4" borderId="1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nited for Literacy" id="{596BB2DB-58EB-48DB-940A-6242D407F5B9}" userId="United for Literac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3-16T15:05:47.21" personId="{596BB2DB-58EB-48DB-940A-6242D407F5B9}" id="{6B0BCC9C-66CD-468B-BDAF-311FB57B1489}">
    <text>Drop-down items are hidden in column 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cs.google.com/spreadsheets/d/15ULlNRZucX8q1rOMv95qk__FYZJEIMs6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A525-AD7E-4329-B0BC-128B9A52FC15}">
  <dimension ref="A1:N31"/>
  <sheetViews>
    <sheetView tabSelected="1" zoomScale="85" zoomScaleNormal="85" workbookViewId="0">
      <pane xSplit="1" ySplit="13" topLeftCell="B14" activePane="bottomRight" state="frozen"/>
      <selection pane="topRight" activeCell="B1" sqref="B1"/>
      <selection pane="bottomLeft" activeCell="A7" sqref="A7"/>
      <selection pane="bottomRight"/>
    </sheetView>
  </sheetViews>
  <sheetFormatPr defaultColWidth="8.88671875" defaultRowHeight="14.25" customHeight="1" x14ac:dyDescent="0.25"/>
  <cols>
    <col min="1" max="1" width="40.5546875" style="1" customWidth="1"/>
    <col min="2" max="3" width="10" style="2" customWidth="1"/>
    <col min="4" max="4" width="10.5546875" style="2" customWidth="1"/>
    <col min="5" max="5" width="8.88671875" style="2" customWidth="1"/>
    <col min="6" max="6" width="9.109375" style="1" bestFit="1" customWidth="1"/>
    <col min="7" max="7" width="11" style="1" customWidth="1"/>
    <col min="8" max="8" width="10.109375" style="1" customWidth="1"/>
    <col min="9" max="9" width="9.88671875" style="1" customWidth="1"/>
    <col min="10" max="10" width="9.44140625" style="1" customWidth="1"/>
    <col min="11" max="11" width="8.88671875" style="1"/>
    <col min="12" max="12" width="16" style="1" customWidth="1"/>
    <col min="13" max="13" width="8.88671875" style="1"/>
    <col min="14" max="14" width="0" style="1" hidden="1" customWidth="1"/>
    <col min="15" max="16384" width="8.88671875" style="1"/>
  </cols>
  <sheetData>
    <row r="1" spans="1:14" ht="17.399999999999999" customHeight="1" x14ac:dyDescent="0.3">
      <c r="A1" s="78" t="s">
        <v>0</v>
      </c>
      <c r="B1" s="87" t="s">
        <v>1</v>
      </c>
      <c r="C1" s="87"/>
      <c r="D1" s="87"/>
      <c r="E1" s="87"/>
      <c r="F1" s="87"/>
    </row>
    <row r="2" spans="1:14" ht="15.6" customHeight="1" x14ac:dyDescent="0.3">
      <c r="A2" s="7"/>
      <c r="B2" s="11"/>
      <c r="C2" s="11"/>
      <c r="D2" s="11"/>
      <c r="E2" s="11"/>
      <c r="F2" s="11"/>
    </row>
    <row r="3" spans="1:14" ht="13.8" x14ac:dyDescent="0.25">
      <c r="A3" s="39" t="s">
        <v>2</v>
      </c>
      <c r="B3" s="70">
        <v>0.15</v>
      </c>
      <c r="N3" s="1" t="s">
        <v>3</v>
      </c>
    </row>
    <row r="4" spans="1:14" ht="13.8" x14ac:dyDescent="0.25">
      <c r="A4" s="40" t="s">
        <v>4</v>
      </c>
      <c r="B4" s="71">
        <v>0.03</v>
      </c>
      <c r="N4" s="1" t="s">
        <v>5</v>
      </c>
    </row>
    <row r="5" spans="1:14" ht="13.8" x14ac:dyDescent="0.25">
      <c r="A5" s="20" t="s">
        <v>6</v>
      </c>
      <c r="B5" s="72">
        <v>0.04</v>
      </c>
      <c r="N5" s="1" t="s">
        <v>7</v>
      </c>
    </row>
    <row r="7" spans="1:14" ht="13.5" customHeight="1" x14ac:dyDescent="0.25">
      <c r="A7" s="86" t="s">
        <v>8</v>
      </c>
      <c r="B7" s="1" t="s">
        <v>5</v>
      </c>
    </row>
    <row r="8" spans="1:14" ht="13.8" x14ac:dyDescent="0.25">
      <c r="A8" s="86"/>
      <c r="B8" s="1"/>
      <c r="N8" s="1" t="s">
        <v>9</v>
      </c>
    </row>
    <row r="9" spans="1:14" ht="13.8" x14ac:dyDescent="0.25">
      <c r="A9" s="86"/>
      <c r="B9" s="1"/>
    </row>
    <row r="10" spans="1:14" ht="13.8" x14ac:dyDescent="0.25">
      <c r="B10" s="1"/>
    </row>
    <row r="11" spans="1:14" ht="13.8" x14ac:dyDescent="0.25">
      <c r="B11" s="1"/>
    </row>
    <row r="12" spans="1:14" ht="14.1" customHeight="1" x14ac:dyDescent="0.25">
      <c r="A12" s="39"/>
      <c r="B12" s="83" t="s">
        <v>10</v>
      </c>
      <c r="C12" s="84"/>
      <c r="D12" s="85"/>
      <c r="E12" s="42"/>
      <c r="F12" s="80" t="s">
        <v>11</v>
      </c>
      <c r="G12" s="81"/>
      <c r="H12" s="82"/>
      <c r="I12" s="3"/>
      <c r="J12" s="3"/>
    </row>
    <row r="13" spans="1:14" ht="13.8" x14ac:dyDescent="0.25">
      <c r="A13" s="43" t="s">
        <v>12</v>
      </c>
      <c r="B13" s="21" t="s">
        <v>13</v>
      </c>
      <c r="C13" s="4" t="s">
        <v>14</v>
      </c>
      <c r="D13" s="22" t="s">
        <v>15</v>
      </c>
      <c r="F13" s="21" t="s">
        <v>13</v>
      </c>
      <c r="G13" s="4" t="s">
        <v>14</v>
      </c>
      <c r="H13" s="22" t="s">
        <v>15</v>
      </c>
      <c r="K13" s="2"/>
      <c r="L13" s="4"/>
    </row>
    <row r="14" spans="1:14" ht="13.8" x14ac:dyDescent="0.25">
      <c r="A14" s="43" t="s">
        <v>16</v>
      </c>
      <c r="B14" s="21"/>
      <c r="C14" s="4"/>
      <c r="D14" s="22"/>
      <c r="F14" s="21"/>
      <c r="G14" s="4"/>
      <c r="H14" s="22"/>
      <c r="K14" s="2"/>
      <c r="L14" s="4"/>
    </row>
    <row r="15" spans="1:14" ht="13.8" x14ac:dyDescent="0.25">
      <c r="A15" s="44" t="s">
        <v>17</v>
      </c>
      <c r="B15" s="73">
        <v>0</v>
      </c>
      <c r="C15" s="28">
        <f>B15*$B$4</f>
        <v>0</v>
      </c>
      <c r="D15" s="33">
        <f>SUM(B15:C15)</f>
        <v>0</v>
      </c>
      <c r="E15" s="4"/>
      <c r="F15" s="50">
        <f>B15</f>
        <v>0</v>
      </c>
      <c r="G15" s="28">
        <f>F15*$B$4</f>
        <v>0</v>
      </c>
      <c r="H15" s="33">
        <f>SUM(F15:G15)</f>
        <v>0</v>
      </c>
      <c r="K15" s="4"/>
      <c r="L15" s="5"/>
    </row>
    <row r="16" spans="1:14" ht="13.8" x14ac:dyDescent="0.25">
      <c r="A16" s="44" t="s">
        <v>18</v>
      </c>
      <c r="B16" s="23">
        <f>D15</f>
        <v>0</v>
      </c>
      <c r="C16" s="28">
        <f>B16*$B$4</f>
        <v>0</v>
      </c>
      <c r="D16" s="33">
        <f t="shared" ref="D16:D18" si="0">SUM(B16:C16)</f>
        <v>0</v>
      </c>
      <c r="E16" s="4"/>
      <c r="F16" s="23">
        <f>H15</f>
        <v>0</v>
      </c>
      <c r="G16" s="28">
        <f>F16*$B$4</f>
        <v>0</v>
      </c>
      <c r="H16" s="33">
        <f t="shared" ref="H16:H18" si="1">SUM(F16:G16)</f>
        <v>0</v>
      </c>
      <c r="K16" s="4"/>
      <c r="L16" s="6"/>
    </row>
    <row r="17" spans="1:12" ht="13.8" x14ac:dyDescent="0.25">
      <c r="A17" s="44" t="s">
        <v>19</v>
      </c>
      <c r="B17" s="23">
        <f>D16</f>
        <v>0</v>
      </c>
      <c r="C17" s="28">
        <f>B17*$B$4</f>
        <v>0</v>
      </c>
      <c r="D17" s="33">
        <f t="shared" si="0"/>
        <v>0</v>
      </c>
      <c r="E17" s="4"/>
      <c r="F17" s="23">
        <f>H16</f>
        <v>0</v>
      </c>
      <c r="G17" s="28">
        <f>F17*$B$4</f>
        <v>0</v>
      </c>
      <c r="H17" s="33">
        <f t="shared" si="1"/>
        <v>0</v>
      </c>
      <c r="K17" s="4"/>
      <c r="L17" s="6"/>
    </row>
    <row r="18" spans="1:12" ht="13.8" x14ac:dyDescent="0.25">
      <c r="A18" s="45" t="s">
        <v>20</v>
      </c>
      <c r="B18" s="24">
        <f>D17</f>
        <v>0</v>
      </c>
      <c r="C18" s="29">
        <f>B18*$B$4</f>
        <v>0</v>
      </c>
      <c r="D18" s="34">
        <f t="shared" si="0"/>
        <v>0</v>
      </c>
      <c r="E18" s="4"/>
      <c r="F18" s="24">
        <f>H17</f>
        <v>0</v>
      </c>
      <c r="G18" s="29">
        <f>F18*$B$4</f>
        <v>0</v>
      </c>
      <c r="H18" s="34">
        <f t="shared" si="1"/>
        <v>0</v>
      </c>
      <c r="K18" s="4"/>
      <c r="L18" s="5"/>
    </row>
    <row r="19" spans="1:12" ht="13.8" x14ac:dyDescent="0.25">
      <c r="A19" s="46" t="s">
        <v>21</v>
      </c>
      <c r="B19" s="21"/>
      <c r="C19" s="41">
        <f>SUM(C15:C18)</f>
        <v>0</v>
      </c>
      <c r="D19" s="35"/>
      <c r="E19" s="4"/>
      <c r="F19" s="21"/>
      <c r="G19" s="41">
        <f>SUM(G15:G18)</f>
        <v>0</v>
      </c>
      <c r="H19" s="35"/>
      <c r="K19" s="4"/>
      <c r="L19" s="6"/>
    </row>
    <row r="20" spans="1:12" ht="13.8" x14ac:dyDescent="0.25">
      <c r="A20" s="40" t="s">
        <v>22</v>
      </c>
      <c r="B20" s="21"/>
      <c r="C20" s="28">
        <f>IF(AND(B7="Interest"), $C$19*$B$3, ($C$19*0.33)*$B$3)</f>
        <v>0</v>
      </c>
      <c r="D20" s="35"/>
      <c r="E20" s="4"/>
      <c r="F20" s="21"/>
      <c r="G20" s="28">
        <v>0</v>
      </c>
      <c r="H20" s="35"/>
      <c r="K20" s="4"/>
      <c r="L20" s="6"/>
    </row>
    <row r="21" spans="1:12" ht="21.75" customHeight="1" x14ac:dyDescent="0.3">
      <c r="A21" s="47" t="s">
        <v>23</v>
      </c>
      <c r="B21" s="26"/>
      <c r="C21" s="30">
        <f>$D$18-$C$20</f>
        <v>0</v>
      </c>
      <c r="D21" s="36"/>
      <c r="E21" s="48"/>
      <c r="F21" s="26"/>
      <c r="G21" s="30">
        <f>H18-G20</f>
        <v>0</v>
      </c>
      <c r="H21" s="35"/>
      <c r="K21" s="4"/>
      <c r="L21" s="6"/>
    </row>
    <row r="22" spans="1:12" ht="13.8" x14ac:dyDescent="0.25">
      <c r="A22" s="40"/>
      <c r="B22" s="25"/>
      <c r="C22" s="31"/>
      <c r="D22" s="35"/>
      <c r="F22" s="25"/>
      <c r="G22" s="31"/>
      <c r="H22" s="35"/>
      <c r="K22" s="2"/>
    </row>
    <row r="23" spans="1:12" ht="13.8" x14ac:dyDescent="0.25">
      <c r="A23" s="43" t="s">
        <v>24</v>
      </c>
      <c r="B23" s="25"/>
      <c r="C23" s="31"/>
      <c r="D23" s="35"/>
      <c r="F23" s="25"/>
      <c r="G23" s="31"/>
      <c r="H23" s="35"/>
      <c r="K23" s="2"/>
    </row>
    <row r="24" spans="1:12" ht="13.8" x14ac:dyDescent="0.25">
      <c r="A24" s="44" t="s">
        <v>25</v>
      </c>
      <c r="B24" s="23">
        <f>C21</f>
        <v>0</v>
      </c>
      <c r="C24" s="28">
        <f>B24*$B$4</f>
        <v>0</v>
      </c>
      <c r="D24" s="33">
        <f>SUM(B24:C24)</f>
        <v>0</v>
      </c>
      <c r="F24" s="23">
        <f>G21</f>
        <v>0</v>
      </c>
      <c r="G24" s="28">
        <f>F24*0.03</f>
        <v>0</v>
      </c>
      <c r="H24" s="33">
        <f>SUM(F24:G24)</f>
        <v>0</v>
      </c>
      <c r="K24" s="2"/>
    </row>
    <row r="25" spans="1:12" ht="13.8" x14ac:dyDescent="0.25">
      <c r="A25" s="44" t="s">
        <v>26</v>
      </c>
      <c r="B25" s="23">
        <f>D24</f>
        <v>0</v>
      </c>
      <c r="C25" s="28">
        <f>B25*$B$4</f>
        <v>0</v>
      </c>
      <c r="D25" s="33">
        <f t="shared" ref="D25:D27" si="2">SUM(B25:C25)</f>
        <v>0</v>
      </c>
      <c r="F25" s="23">
        <f>H24</f>
        <v>0</v>
      </c>
      <c r="G25" s="28">
        <f t="shared" ref="G25:G27" si="3">F25*0.03</f>
        <v>0</v>
      </c>
      <c r="H25" s="33">
        <f t="shared" ref="H25:H27" si="4">SUM(F25:G25)</f>
        <v>0</v>
      </c>
      <c r="K25" s="2"/>
    </row>
    <row r="26" spans="1:12" ht="13.8" x14ac:dyDescent="0.25">
      <c r="A26" s="44" t="s">
        <v>27</v>
      </c>
      <c r="B26" s="23">
        <f>D25</f>
        <v>0</v>
      </c>
      <c r="C26" s="28">
        <f>B26*$B$4</f>
        <v>0</v>
      </c>
      <c r="D26" s="33">
        <f t="shared" si="2"/>
        <v>0</v>
      </c>
      <c r="F26" s="23">
        <f>H25</f>
        <v>0</v>
      </c>
      <c r="G26" s="28">
        <f t="shared" si="3"/>
        <v>0</v>
      </c>
      <c r="H26" s="33">
        <f t="shared" si="4"/>
        <v>0</v>
      </c>
      <c r="K26" s="2"/>
    </row>
    <row r="27" spans="1:12" ht="13.8" x14ac:dyDescent="0.25">
      <c r="A27" s="45" t="s">
        <v>28</v>
      </c>
      <c r="B27" s="24">
        <f>D26</f>
        <v>0</v>
      </c>
      <c r="C27" s="29">
        <f>B27*$B$4</f>
        <v>0</v>
      </c>
      <c r="D27" s="34">
        <f t="shared" si="2"/>
        <v>0</v>
      </c>
      <c r="F27" s="24">
        <f>H26</f>
        <v>0</v>
      </c>
      <c r="G27" s="29">
        <f t="shared" si="3"/>
        <v>0</v>
      </c>
      <c r="H27" s="34">
        <f t="shared" si="4"/>
        <v>0</v>
      </c>
      <c r="K27" s="2"/>
    </row>
    <row r="28" spans="1:12" ht="13.8" x14ac:dyDescent="0.25">
      <c r="A28" s="46" t="s">
        <v>29</v>
      </c>
      <c r="B28" s="21"/>
      <c r="C28" s="41">
        <f>SUM(C24:C27)</f>
        <v>0</v>
      </c>
      <c r="D28" s="35"/>
      <c r="F28" s="21"/>
      <c r="G28" s="41">
        <f>SUM(G24:G27)</f>
        <v>0</v>
      </c>
      <c r="H28" s="35"/>
      <c r="K28" s="2"/>
    </row>
    <row r="29" spans="1:12" ht="13.8" x14ac:dyDescent="0.25">
      <c r="A29" s="40" t="s">
        <v>30</v>
      </c>
      <c r="B29" s="21"/>
      <c r="C29" s="28">
        <f>IF(AND(B7="Interest"), C28*$B$3, (C28*0.66)*$B$3)</f>
        <v>0</v>
      </c>
      <c r="D29" s="35"/>
      <c r="F29" s="21"/>
      <c r="G29" s="28">
        <v>0</v>
      </c>
      <c r="H29" s="35"/>
      <c r="K29" s="2"/>
    </row>
    <row r="30" spans="1:12" ht="14.4" x14ac:dyDescent="0.3">
      <c r="A30" s="49" t="s">
        <v>23</v>
      </c>
      <c r="B30" s="27"/>
      <c r="C30" s="32">
        <f>$D$27-$C$29</f>
        <v>0</v>
      </c>
      <c r="D30" s="37"/>
      <c r="E30" s="19"/>
      <c r="F30" s="27"/>
      <c r="G30" s="32">
        <f>H27-G29</f>
        <v>0</v>
      </c>
      <c r="H30" s="38"/>
      <c r="K30" s="2"/>
    </row>
    <row r="31" spans="1:12" ht="13.8" x14ac:dyDescent="0.25"/>
  </sheetData>
  <sheetProtection algorithmName="SHA-512" hashValue="BFP6ptZ6BUmdItM9BHbQrKdM1SsOpIc/pvO+XltRUcLVWZhyWMFw+UzgMyDfE+vJ7F7KHHtt4ri9A2DRmQQryw==" saltValue="AIZyXhoRoTtq/nu3QYU4Ig==" spinCount="100000" sheet="1" objects="1" scenarios="1" formatCells="0" formatColumns="0" formatRows="0" insertColumns="0" insertRows="0" insertHyperlinks="0" deleteColumns="0" deleteRows="0"/>
  <mergeCells count="4">
    <mergeCell ref="F12:H12"/>
    <mergeCell ref="B12:D12"/>
    <mergeCell ref="A7:A9"/>
    <mergeCell ref="B1:F1"/>
  </mergeCells>
  <dataValidations count="1">
    <dataValidation type="list" operator="equal" allowBlank="1" showInputMessage="1" showErrorMessage="1" sqref="B7" xr:uid="{3CEEF144-10A6-4E98-A540-50DE79A0BA9D}">
      <formula1>N4:N5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885E-F2CE-4E5B-B483-1B05BB32F1D1}">
  <dimension ref="B1:O28"/>
  <sheetViews>
    <sheetView workbookViewId="0"/>
  </sheetViews>
  <sheetFormatPr defaultColWidth="8.88671875" defaultRowHeight="14.25" customHeight="1" x14ac:dyDescent="0.25"/>
  <cols>
    <col min="1" max="1" width="2.88671875" style="1" customWidth="1"/>
    <col min="2" max="2" width="14.44140625" style="1" customWidth="1"/>
    <col min="3" max="3" width="17.109375" style="1" hidden="1" customWidth="1"/>
    <col min="4" max="4" width="24" style="1" bestFit="1" customWidth="1"/>
    <col min="5" max="14" width="11.109375" style="1" customWidth="1"/>
    <col min="15" max="15" width="15" style="1" customWidth="1"/>
    <col min="16" max="16384" width="8.88671875" style="1"/>
  </cols>
  <sheetData>
    <row r="1" spans="2:15" ht="15.6" customHeight="1" x14ac:dyDescent="0.25">
      <c r="C1" s="13"/>
      <c r="D1" s="17" t="s">
        <v>31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</row>
    <row r="2" spans="2:15" ht="13.8" x14ac:dyDescent="0.25">
      <c r="C2" s="13"/>
      <c r="D2" s="14" t="s">
        <v>13</v>
      </c>
      <c r="E2" s="74">
        <v>0</v>
      </c>
      <c r="F2" s="74">
        <v>0</v>
      </c>
      <c r="G2" s="74">
        <v>0</v>
      </c>
      <c r="H2" s="74">
        <v>0</v>
      </c>
      <c r="I2" s="74">
        <v>0</v>
      </c>
      <c r="J2" s="74">
        <v>0</v>
      </c>
      <c r="K2" s="74">
        <v>0</v>
      </c>
      <c r="L2" s="74">
        <v>0</v>
      </c>
      <c r="M2" s="74">
        <v>0</v>
      </c>
      <c r="N2" s="74">
        <v>0</v>
      </c>
    </row>
    <row r="3" spans="2:15" ht="13.8" x14ac:dyDescent="0.25">
      <c r="C3" s="14" t="s">
        <v>3</v>
      </c>
      <c r="D3" s="17" t="s">
        <v>2</v>
      </c>
      <c r="E3" s="75">
        <v>0.15</v>
      </c>
      <c r="F3" s="75">
        <v>0.15</v>
      </c>
      <c r="G3" s="75">
        <v>0.15</v>
      </c>
      <c r="H3" s="75">
        <v>0.15</v>
      </c>
      <c r="I3" s="75">
        <v>0.15</v>
      </c>
      <c r="J3" s="75">
        <v>0.15</v>
      </c>
      <c r="K3" s="75">
        <v>0.15</v>
      </c>
      <c r="L3" s="75">
        <v>0.15</v>
      </c>
      <c r="M3" s="75">
        <v>0.15</v>
      </c>
      <c r="N3" s="75">
        <v>0.15</v>
      </c>
    </row>
    <row r="4" spans="2:15" ht="13.8" x14ac:dyDescent="0.25">
      <c r="B4" s="12"/>
      <c r="C4" s="15" t="s">
        <v>32</v>
      </c>
      <c r="D4" s="16" t="s">
        <v>33</v>
      </c>
      <c r="E4" s="76" t="s">
        <v>34</v>
      </c>
      <c r="F4" s="76" t="s">
        <v>34</v>
      </c>
      <c r="G4" s="76" t="s">
        <v>34</v>
      </c>
      <c r="H4" s="76" t="s">
        <v>34</v>
      </c>
      <c r="I4" s="76" t="s">
        <v>34</v>
      </c>
      <c r="J4" s="76" t="s">
        <v>34</v>
      </c>
      <c r="K4" s="76" t="s">
        <v>34</v>
      </c>
      <c r="L4" s="76" t="s">
        <v>34</v>
      </c>
      <c r="M4" s="76" t="s">
        <v>34</v>
      </c>
      <c r="N4" s="76" t="s">
        <v>34</v>
      </c>
    </row>
    <row r="5" spans="2:15" ht="13.8" x14ac:dyDescent="0.25">
      <c r="C5" s="15" t="s">
        <v>5</v>
      </c>
      <c r="D5" s="16" t="s">
        <v>35</v>
      </c>
      <c r="E5" s="76" t="s">
        <v>36</v>
      </c>
      <c r="F5" s="76" t="s">
        <v>36</v>
      </c>
      <c r="G5" s="76" t="s">
        <v>36</v>
      </c>
      <c r="H5" s="76" t="s">
        <v>36</v>
      </c>
      <c r="I5" s="76" t="s">
        <v>36</v>
      </c>
      <c r="J5" s="76" t="s">
        <v>36</v>
      </c>
      <c r="K5" s="76" t="s">
        <v>36</v>
      </c>
      <c r="L5" s="76" t="s">
        <v>36</v>
      </c>
      <c r="M5" s="76" t="s">
        <v>36</v>
      </c>
      <c r="N5" s="76" t="s">
        <v>36</v>
      </c>
    </row>
    <row r="6" spans="2:15" ht="13.5" customHeight="1" x14ac:dyDescent="0.25">
      <c r="C6" s="15" t="s">
        <v>36</v>
      </c>
      <c r="D6" s="16" t="s">
        <v>37</v>
      </c>
      <c r="E6" s="76" t="s">
        <v>34</v>
      </c>
      <c r="F6" s="76" t="s">
        <v>34</v>
      </c>
      <c r="G6" s="76" t="s">
        <v>34</v>
      </c>
      <c r="H6" s="76" t="s">
        <v>34</v>
      </c>
      <c r="I6" s="76" t="s">
        <v>34</v>
      </c>
      <c r="J6" s="76" t="s">
        <v>34</v>
      </c>
      <c r="K6" s="76" t="s">
        <v>34</v>
      </c>
      <c r="L6" s="76" t="s">
        <v>34</v>
      </c>
      <c r="M6" s="76" t="s">
        <v>34</v>
      </c>
      <c r="N6" s="76" t="s">
        <v>34</v>
      </c>
    </row>
    <row r="7" spans="2:15" ht="13.8" x14ac:dyDescent="0.25">
      <c r="C7" s="13"/>
      <c r="D7" s="16" t="s">
        <v>38</v>
      </c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5" ht="13.8" x14ac:dyDescent="0.25">
      <c r="E8" s="8"/>
      <c r="F8" s="8"/>
      <c r="G8" s="8"/>
      <c r="H8" s="8"/>
      <c r="I8" s="8"/>
      <c r="J8" s="8"/>
      <c r="K8" s="8"/>
      <c r="L8" s="8"/>
      <c r="M8" s="8"/>
      <c r="N8" s="8"/>
    </row>
    <row r="9" spans="2:15" ht="13.8" x14ac:dyDescent="0.25">
      <c r="E9" s="8"/>
      <c r="F9" s="8"/>
      <c r="G9" s="8"/>
      <c r="H9" s="8"/>
      <c r="I9" s="8"/>
      <c r="J9" s="8"/>
      <c r="K9" s="8"/>
      <c r="L9" s="8"/>
      <c r="M9" s="8"/>
      <c r="N9" s="8"/>
    </row>
    <row r="10" spans="2:15" ht="15.6" x14ac:dyDescent="0.3"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5" ht="34.5" customHeight="1" x14ac:dyDescent="0.3">
      <c r="B11" s="88" t="s">
        <v>39</v>
      </c>
      <c r="C11" s="51" t="s">
        <v>40</v>
      </c>
      <c r="D11" s="52" t="s">
        <v>41</v>
      </c>
      <c r="E11" s="53"/>
      <c r="F11" s="53"/>
      <c r="G11" s="53"/>
      <c r="H11" s="53"/>
      <c r="I11" s="53"/>
      <c r="J11" s="53"/>
      <c r="K11" s="53"/>
      <c r="L11" s="53"/>
      <c r="M11" s="53"/>
      <c r="N11" s="54"/>
    </row>
    <row r="12" spans="2:15" ht="14.25" customHeight="1" x14ac:dyDescent="0.25">
      <c r="B12" s="89"/>
      <c r="C12" s="6" t="s">
        <v>34</v>
      </c>
      <c r="D12" s="1" t="s">
        <v>42</v>
      </c>
      <c r="E12" s="2">
        <f>IF(AND(E$5="Interest"), (E$2*(1+E$7/12)^12)-((E$2*(1+E$7/12)^12)-E$2)*E$3, (E$2*(1+E$7/4)^4)-(((E$2*(1+E$7/4)^4)-E$2)*0.66)*E$3)</f>
        <v>0</v>
      </c>
      <c r="F12" s="2">
        <f t="shared" ref="F12:N12" si="0">IF(AND(F$5="Interest"), (F$2*(1+F$7/12)^12)-((F$2*(1+F$7/12)^12)-F$2)*F$3, (F$2*(1+F$7/4)^4)-(((F$2*(1+F$7/4)^4)-F$2)*0.66)*F$3)</f>
        <v>0</v>
      </c>
      <c r="G12" s="2">
        <f t="shared" si="0"/>
        <v>0</v>
      </c>
      <c r="H12" s="2">
        <f t="shared" si="0"/>
        <v>0</v>
      </c>
      <c r="I12" s="2">
        <f t="shared" si="0"/>
        <v>0</v>
      </c>
      <c r="J12" s="2">
        <f t="shared" si="0"/>
        <v>0</v>
      </c>
      <c r="K12" s="2">
        <f t="shared" si="0"/>
        <v>0</v>
      </c>
      <c r="L12" s="2">
        <f t="shared" si="0"/>
        <v>0</v>
      </c>
      <c r="M12" s="2">
        <f t="shared" si="0"/>
        <v>0</v>
      </c>
      <c r="N12" s="55">
        <f t="shared" si="0"/>
        <v>0</v>
      </c>
      <c r="O12" s="2"/>
    </row>
    <row r="13" spans="2:15" ht="14.25" customHeight="1" x14ac:dyDescent="0.25">
      <c r="B13" s="89"/>
      <c r="C13" s="6">
        <v>1</v>
      </c>
      <c r="D13" s="1" t="s">
        <v>43</v>
      </c>
      <c r="E13" s="2">
        <f>IF(AND(E$6&gt;1), IF(AND(E$5="Interest"), (E$12*(1+E$7/12)^12)-((E$12*(1+E$7/12)^12)-E$12)*E$3, (E$12*(1+E$7/4)^4)-(((E$12*(1+E$7/4)^4)-E$2)*0.66)*E$3), "")</f>
        <v>0</v>
      </c>
      <c r="F13" s="2">
        <f t="shared" ref="F13:N13" si="1">IF(AND(F$6&gt;1), IF(AND(F$5="Interest"), (F$12*(1+F$7/12)^12)-((F$12*(1+F$7/12)^12)-F$12)*F$3, (F$12*(1+F$7/4)^4)-(((F$12*(1+F$7/4)^4)-F$2)*0.66)*F$3), "")</f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  <c r="M13" s="2">
        <f t="shared" si="1"/>
        <v>0</v>
      </c>
      <c r="N13" s="55">
        <f t="shared" si="1"/>
        <v>0</v>
      </c>
    </row>
    <row r="14" spans="2:15" ht="14.1" customHeight="1" x14ac:dyDescent="0.25">
      <c r="B14" s="89"/>
      <c r="C14" s="6">
        <v>2</v>
      </c>
      <c r="D14" s="1" t="s">
        <v>44</v>
      </c>
      <c r="E14" s="2">
        <f>IF(AND(E$6&gt;2), IF(AND(E$5="Interest"), (E$13*(1+E$7/12)^12)-((E$13*(1+E$7/12)^12)-E$13)*E$3, (E$13*(1+E$7/4)^4)-(((E$13*(1+E$7/4)^4)-E$2)*0.66)*E$3), "")</f>
        <v>0</v>
      </c>
      <c r="F14" s="2">
        <f t="shared" ref="F14:N14" si="2">IF(AND(F$6&gt;2), IF(AND(F$5="Interest"), (F$13*(1+F$7/12)^12)-((F$13*(1+F$7/12)^12)-F$13)*F$3, (F$13*(1+F$7/4)^4)-(((F$13*(1+F$7/4)^4)-F$2)*0.66)*F$3), "")</f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0</v>
      </c>
      <c r="N14" s="55">
        <f t="shared" si="2"/>
        <v>0</v>
      </c>
    </row>
    <row r="15" spans="2:15" ht="14.25" customHeight="1" x14ac:dyDescent="0.25">
      <c r="B15" s="89"/>
      <c r="C15" s="6">
        <v>3</v>
      </c>
      <c r="D15" s="1" t="s">
        <v>45</v>
      </c>
      <c r="E15" s="2">
        <f>IF(AND(E$6&gt;3), IF(AND(E$5="Interest"), (E$14*(1+E$7/12)^12)-((E$14*(1+E$7/12)^12)-E$14)*E$3, (E$14*(1+E$7/4)^4)-(((E$14*(1+E$7/4)^4)-E$2)*0.66)*E$3), "")</f>
        <v>0</v>
      </c>
      <c r="F15" s="2">
        <f t="shared" ref="F15:N15" si="3">IF(AND(F$6&gt;3), IF(AND(F$5="Interest"), (F$14*(1+F$7/12)^12)-((F$14*(1+F$7/12)^12)-F$14)*F$3, (F$14*(1+F$7/4)^4)-(((F$14*(1+F$7/4)^4)-F$2)*0.66)*F$3), "")</f>
        <v>0</v>
      </c>
      <c r="G15" s="2">
        <f t="shared" si="3"/>
        <v>0</v>
      </c>
      <c r="H15" s="2">
        <f t="shared" si="3"/>
        <v>0</v>
      </c>
      <c r="I15" s="2">
        <f t="shared" si="3"/>
        <v>0</v>
      </c>
      <c r="J15" s="2">
        <f t="shared" si="3"/>
        <v>0</v>
      </c>
      <c r="K15" s="2">
        <f t="shared" si="3"/>
        <v>0</v>
      </c>
      <c r="L15" s="2">
        <f t="shared" si="3"/>
        <v>0</v>
      </c>
      <c r="M15" s="2">
        <f t="shared" si="3"/>
        <v>0</v>
      </c>
      <c r="N15" s="55">
        <f t="shared" si="3"/>
        <v>0</v>
      </c>
    </row>
    <row r="16" spans="2:15" ht="14.25" customHeight="1" x14ac:dyDescent="0.25">
      <c r="B16" s="89"/>
      <c r="C16" s="6">
        <v>4</v>
      </c>
      <c r="D16" s="1" t="s">
        <v>46</v>
      </c>
      <c r="E16" s="2">
        <f t="shared" ref="E16:N16" si="4">IF(AND(E$6&gt;4), IF(AND(E$5="Interest"), (E$15*(1+E$7/12)^12)-((E$15*(1+E$7/12)^12)-E$15)*E$3, (E$15*(1+E$7/4)^4)-(((E$15*(1+E$7/4)^4)-E$2)*0.66)*E$3), "")</f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si="4"/>
        <v>0</v>
      </c>
      <c r="L16" s="2">
        <f t="shared" si="4"/>
        <v>0</v>
      </c>
      <c r="M16" s="2">
        <f t="shared" si="4"/>
        <v>0</v>
      </c>
      <c r="N16" s="69">
        <f t="shared" si="4"/>
        <v>0</v>
      </c>
    </row>
    <row r="17" spans="2:14" ht="14.25" customHeight="1" x14ac:dyDescent="0.25">
      <c r="B17" s="89"/>
      <c r="C17" s="6">
        <v>5</v>
      </c>
      <c r="D17" s="66" t="s">
        <v>47</v>
      </c>
      <c r="E17" s="67">
        <f t="shared" ref="E17:N17" si="5">MAX(E12:E16)</f>
        <v>0</v>
      </c>
      <c r="F17" s="67">
        <f t="shared" si="5"/>
        <v>0</v>
      </c>
      <c r="G17" s="67">
        <f t="shared" si="5"/>
        <v>0</v>
      </c>
      <c r="H17" s="67">
        <f t="shared" si="5"/>
        <v>0</v>
      </c>
      <c r="I17" s="67">
        <f t="shared" si="5"/>
        <v>0</v>
      </c>
      <c r="J17" s="67">
        <f t="shared" si="5"/>
        <v>0</v>
      </c>
      <c r="K17" s="67">
        <f t="shared" si="5"/>
        <v>0</v>
      </c>
      <c r="L17" s="67">
        <f t="shared" si="5"/>
        <v>0</v>
      </c>
      <c r="M17" s="67">
        <f t="shared" si="5"/>
        <v>0</v>
      </c>
      <c r="N17" s="56">
        <f t="shared" si="5"/>
        <v>0</v>
      </c>
    </row>
    <row r="18" spans="2:14" ht="15" customHeight="1" x14ac:dyDescent="0.25">
      <c r="B18" s="90"/>
      <c r="C18" s="57"/>
      <c r="D18" s="58" t="s">
        <v>48</v>
      </c>
      <c r="E18" s="59">
        <f>SUM(E17:N17)</f>
        <v>0</v>
      </c>
      <c r="F18" s="60"/>
      <c r="G18" s="60"/>
      <c r="H18" s="60"/>
      <c r="I18" s="60"/>
      <c r="J18" s="60"/>
      <c r="K18" s="60"/>
      <c r="L18" s="60"/>
      <c r="M18" s="60"/>
      <c r="N18" s="61"/>
    </row>
    <row r="19" spans="2:14" ht="13.8" x14ac:dyDescent="0.25">
      <c r="B19" s="9"/>
      <c r="E19" s="2"/>
    </row>
    <row r="20" spans="2:14" ht="34.5" customHeight="1" x14ac:dyDescent="0.25">
      <c r="B20" s="91" t="s">
        <v>49</v>
      </c>
      <c r="C20" s="62" t="s">
        <v>50</v>
      </c>
      <c r="D20" s="63" t="s">
        <v>41</v>
      </c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2:14" ht="14.25" customHeight="1" x14ac:dyDescent="0.25">
      <c r="B21" s="92"/>
      <c r="C21" s="6" t="s">
        <v>34</v>
      </c>
      <c r="D21" s="1" t="s">
        <v>42</v>
      </c>
      <c r="E21" s="2">
        <f>IF(AND(E$5="Interest"), (E$2*(1+E$7/12)^12), (E$2*(1+E$7/4)^4))</f>
        <v>0</v>
      </c>
      <c r="F21" s="2">
        <f t="shared" ref="F21:N21" si="6">IF(AND(F$5="Interest"), (F$2*(1+F$7/12)^12), (F$2*(1+F$7/4)^4))</f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si="6"/>
        <v>0</v>
      </c>
      <c r="L21" s="2">
        <f t="shared" si="6"/>
        <v>0</v>
      </c>
      <c r="M21" s="2">
        <f t="shared" si="6"/>
        <v>0</v>
      </c>
      <c r="N21" s="55">
        <f t="shared" si="6"/>
        <v>0</v>
      </c>
    </row>
    <row r="22" spans="2:14" ht="14.25" customHeight="1" x14ac:dyDescent="0.25">
      <c r="B22" s="92"/>
      <c r="C22" s="6" t="s">
        <v>51</v>
      </c>
      <c r="D22" s="1" t="s">
        <v>43</v>
      </c>
      <c r="E22" s="2">
        <f>IF(AND(E$6&gt;1),IF(AND(E$5="Interest"),(E$21*(1+E$7/12)^12),(E$21*(1+E$7/4)^4)),"")</f>
        <v>0</v>
      </c>
      <c r="F22" s="2">
        <f t="shared" ref="F22:N22" si="7">IF(AND(F$6&gt;1),IF(AND(F$5="Interest"),(F$21*(1+F$7/12)^12),(F$21*(1+F$7/4)^4)),"")</f>
        <v>0</v>
      </c>
      <c r="G22" s="2">
        <f t="shared" si="7"/>
        <v>0</v>
      </c>
      <c r="H22" s="2">
        <f t="shared" si="7"/>
        <v>0</v>
      </c>
      <c r="I22" s="2">
        <f t="shared" si="7"/>
        <v>0</v>
      </c>
      <c r="J22" s="2">
        <f t="shared" si="7"/>
        <v>0</v>
      </c>
      <c r="K22" s="2">
        <f t="shared" si="7"/>
        <v>0</v>
      </c>
      <c r="L22" s="2">
        <f t="shared" si="7"/>
        <v>0</v>
      </c>
      <c r="M22" s="2">
        <f t="shared" si="7"/>
        <v>0</v>
      </c>
      <c r="N22" s="55">
        <f t="shared" si="7"/>
        <v>0</v>
      </c>
    </row>
    <row r="23" spans="2:14" ht="14.25" customHeight="1" x14ac:dyDescent="0.25">
      <c r="B23" s="92"/>
      <c r="C23" s="6" t="s">
        <v>52</v>
      </c>
      <c r="D23" s="1" t="s">
        <v>44</v>
      </c>
      <c r="E23" s="2">
        <f>IF(AND(E$6&gt;2), IF(AND(E$5="Interest"), (E$22*(1+E$7/12)^12), (E$22*(1+E$7/4)^4)), "")</f>
        <v>0</v>
      </c>
      <c r="F23" s="2">
        <f t="shared" ref="F23:N23" si="8">IF(AND(F$6&gt;2), IF(AND(F$5="Interest"), (F$22*(1+F$7/12)^12), (F$22*(1+F$7/4)^4)), "")</f>
        <v>0</v>
      </c>
      <c r="G23" s="2">
        <f t="shared" si="8"/>
        <v>0</v>
      </c>
      <c r="H23" s="2">
        <f t="shared" si="8"/>
        <v>0</v>
      </c>
      <c r="I23" s="2">
        <f t="shared" si="8"/>
        <v>0</v>
      </c>
      <c r="J23" s="2">
        <f t="shared" si="8"/>
        <v>0</v>
      </c>
      <c r="K23" s="2">
        <f t="shared" si="8"/>
        <v>0</v>
      </c>
      <c r="L23" s="2">
        <f t="shared" si="8"/>
        <v>0</v>
      </c>
      <c r="M23" s="2">
        <f t="shared" si="8"/>
        <v>0</v>
      </c>
      <c r="N23" s="55">
        <f t="shared" si="8"/>
        <v>0</v>
      </c>
    </row>
    <row r="24" spans="2:14" ht="14.25" customHeight="1" x14ac:dyDescent="0.25">
      <c r="B24" s="92"/>
      <c r="C24" s="6" t="s">
        <v>53</v>
      </c>
      <c r="D24" s="1" t="s">
        <v>45</v>
      </c>
      <c r="E24" s="2">
        <f>IF(AND(E$6&gt;3), IF(AND(E$5="Interest"), (E$23*(1+E$7/12)^12), (E$23*(1+E$7/4)^4)), "")</f>
        <v>0</v>
      </c>
      <c r="F24" s="2">
        <f t="shared" ref="F24:N24" si="9">IF(AND(F$6&gt;3), IF(AND(F$5="Interest"), (F$23*(1+F$7/12)^12), (F$23*(1+F$7/4)^4)), "")</f>
        <v>0</v>
      </c>
      <c r="G24" s="2">
        <f t="shared" si="9"/>
        <v>0</v>
      </c>
      <c r="H24" s="2">
        <f t="shared" si="9"/>
        <v>0</v>
      </c>
      <c r="I24" s="2">
        <f t="shared" si="9"/>
        <v>0</v>
      </c>
      <c r="J24" s="2">
        <f t="shared" si="9"/>
        <v>0</v>
      </c>
      <c r="K24" s="2">
        <f t="shared" si="9"/>
        <v>0</v>
      </c>
      <c r="L24" s="2">
        <f t="shared" si="9"/>
        <v>0</v>
      </c>
      <c r="M24" s="2">
        <f t="shared" si="9"/>
        <v>0</v>
      </c>
      <c r="N24" s="55">
        <f t="shared" si="9"/>
        <v>0</v>
      </c>
    </row>
    <row r="25" spans="2:14" ht="14.25" customHeight="1" x14ac:dyDescent="0.25">
      <c r="B25" s="92"/>
      <c r="D25" s="1" t="s">
        <v>46</v>
      </c>
      <c r="E25" s="2">
        <f>IF(AND(E$6&gt;4), IF(AND(E$5="Interest"), (E$24*(1+E$7/12)^12), (E$24*(1+E$7/4)^4)), "")</f>
        <v>0</v>
      </c>
      <c r="F25" s="2">
        <f t="shared" ref="F25:N25" si="10">IF(AND(F$6&gt;4), IF(AND(F$5="Interest"), (F$24*(1+F$7/12)^12), (F$24*(1+F$7/4)^4)), "")</f>
        <v>0</v>
      </c>
      <c r="G25" s="2">
        <f t="shared" si="10"/>
        <v>0</v>
      </c>
      <c r="H25" s="2">
        <f t="shared" si="10"/>
        <v>0</v>
      </c>
      <c r="I25" s="2">
        <f t="shared" si="10"/>
        <v>0</v>
      </c>
      <c r="J25" s="2">
        <f t="shared" si="10"/>
        <v>0</v>
      </c>
      <c r="K25" s="2">
        <f t="shared" si="10"/>
        <v>0</v>
      </c>
      <c r="L25" s="2">
        <f t="shared" si="10"/>
        <v>0</v>
      </c>
      <c r="M25" s="2">
        <f t="shared" si="10"/>
        <v>0</v>
      </c>
      <c r="N25" s="55">
        <f t="shared" si="10"/>
        <v>0</v>
      </c>
    </row>
    <row r="26" spans="2:14" ht="14.25" customHeight="1" x14ac:dyDescent="0.25">
      <c r="B26" s="92"/>
      <c r="D26" s="66" t="s">
        <v>47</v>
      </c>
      <c r="E26" s="67">
        <f>MAX(E21:E25)</f>
        <v>0</v>
      </c>
      <c r="F26" s="67">
        <f t="shared" ref="F26:N26" si="11">MAX(F21:F25)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56">
        <f t="shared" si="11"/>
        <v>0</v>
      </c>
    </row>
    <row r="27" spans="2:14" ht="14.25" customHeight="1" x14ac:dyDescent="0.25">
      <c r="B27" s="93"/>
      <c r="C27" s="57"/>
      <c r="D27" s="58" t="s">
        <v>48</v>
      </c>
      <c r="E27" s="59">
        <f>SUM(E26:N26)</f>
        <v>0</v>
      </c>
      <c r="F27" s="57"/>
      <c r="G27" s="57"/>
      <c r="H27" s="57"/>
      <c r="I27" s="57"/>
      <c r="J27" s="57"/>
      <c r="K27" s="57"/>
      <c r="L27" s="57"/>
      <c r="M27" s="57"/>
      <c r="N27" s="68"/>
    </row>
    <row r="28" spans="2:14" ht="13.8" x14ac:dyDescent="0.25"/>
  </sheetData>
  <sheetProtection algorithmName="SHA-512" hashValue="lo2Zzb72UtDt7x0eApYTUPh2tyWhpIkIILH6y1kbch54w6i+QuJiSRjgDkaQJpJ+IMsRlCwUHCHM80BMuAEjXg==" saltValue="BGWYV3RUurpKF0JhkkVWJg==" spinCount="100000" sheet="1" objects="1" scenarios="1" formatCells="0" formatColumns="0" formatRows="0" insertColumns="0" insertRows="0" insertHyperlinks="0" deleteColumns="0" deleteRows="0"/>
  <mergeCells count="2">
    <mergeCell ref="B11:B18"/>
    <mergeCell ref="B20:B27"/>
  </mergeCells>
  <dataValidations count="3">
    <dataValidation type="list" operator="equal" allowBlank="1" showInputMessage="1" showErrorMessage="1" sqref="E5:N5" xr:uid="{3C72934C-33B4-4087-9349-FF8509368CE1}">
      <formula1>$C$5:$C$6</formula1>
    </dataValidation>
    <dataValidation type="list" allowBlank="1" showInputMessage="1" showErrorMessage="1" sqref="E6:N6" xr:uid="{F4AB5F9A-5270-4EB0-BC5E-1FF99F58096B}">
      <formula1>$C$12:$C$17</formula1>
    </dataValidation>
    <dataValidation type="list" allowBlank="1" showInputMessage="1" showErrorMessage="1" sqref="E4:N4" xr:uid="{3B2F1A1D-3D7D-47A6-9106-17EA04BB7C41}">
      <formula1>$C$21:$C$24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9DF8-F14B-44F7-80BE-B0BAB2CD1F65}">
  <dimension ref="A1:A2"/>
  <sheetViews>
    <sheetView workbookViewId="0"/>
  </sheetViews>
  <sheetFormatPr defaultRowHeight="14.4" x14ac:dyDescent="0.3"/>
  <sheetData>
    <row r="1" spans="1:1" ht="17.399999999999999" x14ac:dyDescent="0.3">
      <c r="A1" s="78" t="s">
        <v>54</v>
      </c>
    </row>
    <row r="2" spans="1:1" ht="17.399999999999999" x14ac:dyDescent="0.3">
      <c r="A2" s="79" t="s">
        <v>55</v>
      </c>
    </row>
  </sheetData>
  <sheetProtection algorithmName="SHA-512" hashValue="Hkw46iQ3oHVqegTa1/hG/voHYOIEmYUe0X8qBkE2BVTYSpJ0vBrLUjPeIqzbDt4vxAngZ9qN4bbVNnBqGE4c4g==" saltValue="kyT684IS3BPaBnrj2yo11Q==" spinCount="100000" sheet="1" objects="1" scenarios="1"/>
  <hyperlinks>
    <hyperlink ref="A2" r:id="rId1" xr:uid="{116A7986-271A-45A8-8345-06E8EAD64314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4E0D0-B64F-40A8-8F41-80059748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93094-0435-4eae-a32c-76983131fc0f"/>
    <ds:schemaRef ds:uri="1bca0e2f-16d9-4d6a-8327-7fd70d559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21EB51-622F-42DD-A7B7-AE628DF9E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A2A55-1233-4D97-B6AA-713B23E31E00}">
  <ds:schemaRefs>
    <ds:schemaRef ds:uri="http://schemas.microsoft.com/office/2006/metadata/properties"/>
    <ds:schemaRef ds:uri="http://schemas.microsoft.com/office/infopath/2007/PartnerControls"/>
    <ds:schemaRef ds:uri="1bca0e2f-16d9-4d6a-8327-7fd70d55969c"/>
    <ds:schemaRef ds:uri="f6493094-0435-4eae-a32c-76983131fc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Taxable vs TFSA</vt:lpstr>
      <vt:lpstr>Assignment Calculator</vt:lpstr>
      <vt:lpstr>Google Sheet Link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Knutson</dc:creator>
  <cp:keywords/>
  <dc:description/>
  <cp:lastModifiedBy>Joanne Huffa</cp:lastModifiedBy>
  <cp:revision/>
  <dcterms:created xsi:type="dcterms:W3CDTF">2022-10-28T17:50:24Z</dcterms:created>
  <dcterms:modified xsi:type="dcterms:W3CDTF">2023-03-28T23:54:12Z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